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Yogesh Rajput\Downloads\"/>
    </mc:Choice>
  </mc:AlternateContent>
  <xr:revisionPtr revIDLastSave="0" documentId="13_ncr:1_{8ED1F019-FBD1-4D02-983A-B2A0B9061DC9}" xr6:coauthVersionLast="47" xr6:coauthVersionMax="47" xr10:uidLastSave="{00000000-0000-0000-0000-000000000000}"/>
  <bookViews>
    <workbookView xWindow="-108" yWindow="-108" windowWidth="23256" windowHeight="13896" tabRatio="500" xr2:uid="{00000000-000D-0000-FFFF-FFFF00000000}"/>
  </bookViews>
  <sheets>
    <sheet name="Dashboard" sheetId="3" r:id="rId1"/>
    <sheet name="Appraisal Tracker" sheetId="2" r:id="rId2"/>
    <sheet name="Settings" sheetId="1" r:id="rId3"/>
    <sheet name="📌 More Info" sheetId="4" r:id="rId4"/>
  </sheets>
  <definedNames>
    <definedName name="_xlnm._FilterDatabase" localSheetId="3" hidden="1">'📌 More Info'!$B$10:$E$30</definedName>
    <definedName name="_xlnm.Print_Area" localSheetId="3">'📌 More Info'!$A$1:$F$32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5" i="3" l="1"/>
  <c r="D15" i="3" s="1"/>
  <c r="F14" i="3"/>
  <c r="C14" i="3"/>
  <c r="D14" i="3" s="1"/>
  <c r="F13" i="3"/>
  <c r="C13" i="3"/>
  <c r="D13" i="3" s="1"/>
  <c r="F12" i="3"/>
  <c r="C12" i="3"/>
  <c r="D12" i="3" s="1"/>
  <c r="K11" i="3"/>
  <c r="J11" i="3"/>
  <c r="F11" i="3"/>
  <c r="C11" i="3"/>
  <c r="D11" i="3" s="1"/>
  <c r="F10" i="3"/>
  <c r="C10" i="3"/>
  <c r="D10" i="3" s="1"/>
  <c r="B6" i="3"/>
  <c r="L17" i="2"/>
  <c r="N17" i="2" s="1"/>
  <c r="L16" i="2"/>
  <c r="N16" i="2" s="1"/>
  <c r="N15" i="2"/>
  <c r="L15" i="2"/>
  <c r="M15" i="2" s="1"/>
  <c r="L14" i="2"/>
  <c r="N14" i="2" s="1"/>
  <c r="L13" i="2"/>
  <c r="N13" i="2" s="1"/>
  <c r="L12" i="2"/>
  <c r="N12" i="2" s="1"/>
  <c r="L11" i="2"/>
  <c r="N11" i="2" s="1"/>
  <c r="L10" i="2"/>
  <c r="N10" i="2" s="1"/>
  <c r="L9" i="2"/>
  <c r="K13" i="3" s="1"/>
  <c r="N8" i="2"/>
  <c r="M8" i="2"/>
  <c r="L8" i="2"/>
  <c r="L7" i="2"/>
  <c r="N7" i="2" s="1"/>
  <c r="L6" i="2"/>
  <c r="K14" i="3" s="1"/>
  <c r="C11" i="1"/>
  <c r="G11" i="3" l="1"/>
  <c r="G14" i="3"/>
  <c r="N9" i="2"/>
  <c r="J12" i="3"/>
  <c r="K12" i="3"/>
  <c r="M16" i="2"/>
  <c r="M9" i="2"/>
  <c r="M17" i="2"/>
  <c r="M10" i="2"/>
  <c r="D6" i="3"/>
  <c r="M11" i="2"/>
  <c r="J6" i="3"/>
  <c r="M12" i="2"/>
  <c r="J13" i="3"/>
  <c r="M13" i="2"/>
  <c r="M6" i="2"/>
  <c r="J10" i="3"/>
  <c r="N6" i="2"/>
  <c r="H6" i="3" s="1"/>
  <c r="K10" i="3"/>
  <c r="M14" i="2"/>
  <c r="J14" i="3"/>
  <c r="M7" i="2"/>
  <c r="F6" i="3" l="1"/>
  <c r="G13" i="3"/>
  <c r="G12" i="3"/>
  <c r="G10" i="3"/>
</calcChain>
</file>

<file path=xl/sharedStrings.xml><?xml version="1.0" encoding="utf-8"?>
<sst xmlns="http://schemas.openxmlformats.org/spreadsheetml/2006/main" count="198" uniqueCount="172">
  <si>
    <t>APPRAISAL SETTINGS — KPI WEIGHTS &amp; RATING BANDS</t>
  </si>
  <si>
    <t>Adjust KPI weights (must total 100%) and rating band thresholds. All scoring formulas update automatically.</t>
  </si>
  <si>
    <t>KPI Area</t>
  </si>
  <si>
    <t>Weight %</t>
  </si>
  <si>
    <t>Rating Band</t>
  </si>
  <si>
    <t>Min Score</t>
  </si>
  <si>
    <t>Quality of Work</t>
  </si>
  <si>
    <t>Outstanding</t>
  </si>
  <si>
    <t>Productivity / Output</t>
  </si>
  <si>
    <t>Exceeds Expectations</t>
  </si>
  <si>
    <t>Teamwork &amp; Collaboration</t>
  </si>
  <si>
    <t>Meets Expectations</t>
  </si>
  <si>
    <t>Communication</t>
  </si>
  <si>
    <t>Needs Improvement</t>
  </si>
  <si>
    <t>Initiative &amp; Innovation</t>
  </si>
  <si>
    <t>Unsatisfactory</t>
  </si>
  <si>
    <t>TOTAL (must be 100%)</t>
  </si>
  <si>
    <t>EMPLOYEE PERFORMANCE &amp; APPRAISAL TRACKER</t>
  </si>
  <si>
    <t>Score each KPI from 1–5. Weighted Score and Rating Band calculate automatically from the Settings sheet.</t>
  </si>
  <si>
    <t>Emp ID</t>
  </si>
  <si>
    <t>Employee Name</t>
  </si>
  <si>
    <t>Department</t>
  </si>
  <si>
    <t>Designation</t>
  </si>
  <si>
    <t>Review Period</t>
  </si>
  <si>
    <t>Quality of Work (1-5)</t>
  </si>
  <si>
    <t>Productivity (1-5)</t>
  </si>
  <si>
    <t>Teamwork (1-5)</t>
  </si>
  <si>
    <t>Communication (1-5)</t>
  </si>
  <si>
    <t>Initiative (1-5)</t>
  </si>
  <si>
    <t>Weighted Score</t>
  </si>
  <si>
    <t>Promotion Ready?</t>
  </si>
  <si>
    <t>Manager Comments</t>
  </si>
  <si>
    <t>EMP-001</t>
  </si>
  <si>
    <t>Rahul Sharma</t>
  </si>
  <si>
    <t>Sales</t>
  </si>
  <si>
    <t>Sales Executive</t>
  </si>
  <si>
    <t>H1 2026</t>
  </si>
  <si>
    <t>EMP-002</t>
  </si>
  <si>
    <t>Priya Patel</t>
  </si>
  <si>
    <t>Marketing</t>
  </si>
  <si>
    <t>Marketing Analyst</t>
  </si>
  <si>
    <t>EMP-003</t>
  </si>
  <si>
    <t>Amit Verma</t>
  </si>
  <si>
    <t>IT</t>
  </si>
  <si>
    <t>Software Engineer</t>
  </si>
  <si>
    <t>EMP-004</t>
  </si>
  <si>
    <t>Sneha Iyer</t>
  </si>
  <si>
    <t>HR</t>
  </si>
  <si>
    <t>HR Officer</t>
  </si>
  <si>
    <t>EMP-005</t>
  </si>
  <si>
    <t>Mohammed Ali</t>
  </si>
  <si>
    <t>Sales Manager</t>
  </si>
  <si>
    <t>EMP-006</t>
  </si>
  <si>
    <t>Kavita Nair</t>
  </si>
  <si>
    <t>Finance</t>
  </si>
  <si>
    <t>Accountant</t>
  </si>
  <si>
    <t>EMP-007</t>
  </si>
  <si>
    <t>Arjun Mehta</t>
  </si>
  <si>
    <t>IT Support</t>
  </si>
  <si>
    <t>EMP-008</t>
  </si>
  <si>
    <t>Fatima Khan</t>
  </si>
  <si>
    <t>Content Specialist</t>
  </si>
  <si>
    <t>EMP-009</t>
  </si>
  <si>
    <t>Vikram Singh</t>
  </si>
  <si>
    <t>Operations</t>
  </si>
  <si>
    <t>Ops Supervisor</t>
  </si>
  <si>
    <t>EMP-010</t>
  </si>
  <si>
    <t>Deepa Rao</t>
  </si>
  <si>
    <t>Finance Manager</t>
  </si>
  <si>
    <t>EMP-011</t>
  </si>
  <si>
    <t>Sanjay Gupta</t>
  </si>
  <si>
    <t>Logistics Officer</t>
  </si>
  <si>
    <t>EMP-012</t>
  </si>
  <si>
    <t>Anita Desai</t>
  </si>
  <si>
    <t>Recruiter</t>
  </si>
  <si>
    <t>PERFORMANCE DASHBOARD</t>
  </si>
  <si>
    <t>Employees Reviewed</t>
  </si>
  <si>
    <t>Average Score</t>
  </si>
  <si>
    <t>Outstanding %</t>
  </si>
  <si>
    <t>Promotion Ready</t>
  </si>
  <si>
    <t>Needs Attention</t>
  </si>
  <si>
    <t>AVERAGE SCORE BY DEPARTMENT</t>
  </si>
  <si>
    <t>RATING DISTRIBUTION</t>
  </si>
  <si>
    <t>TOP &amp; BOTTOM PERFORMERS</t>
  </si>
  <si>
    <t>Employees</t>
  </si>
  <si>
    <t>Avg Score</t>
  </si>
  <si>
    <t>Count</t>
  </si>
  <si>
    <t>Employee</t>
  </si>
  <si>
    <t>Score</t>
  </si>
  <si>
    <t>Top 1</t>
  </si>
  <si>
    <t>Top 2</t>
  </si>
  <si>
    <t>Top 3</t>
  </si>
  <si>
    <t>Bottom 1</t>
  </si>
  <si>
    <t>Bottom 2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</si>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</sst>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Calibri"/>
      <charset val="1"/>
    </font>
    <font>
      <i/>
      <sz val="9"/>
      <color rgb="FF666666"/>
      <name val="Calibri"/>
      <charset val="1"/>
    </font>
    <font>
      <b/>
      <sz val="10"/>
      <color rgb="FFFFFFFF"/>
      <name val="Calibri"/>
      <charset val="1"/>
    </font>
    <font>
      <sz val="10"/>
      <name val="Calibri"/>
      <charset val="1"/>
    </font>
    <font>
      <b/>
      <sz val="10"/>
      <name val="Calibri"/>
      <charset val="1"/>
    </font>
    <font>
      <b/>
      <sz val="9"/>
      <color rgb="FFFFFFFF"/>
      <name val="Calibri"/>
      <charset val="1"/>
    </font>
    <font>
      <b/>
      <sz val="16"/>
      <color rgb="FFC00000"/>
      <name val="Calibri"/>
      <charset val="1"/>
    </font>
    <font>
      <b/>
      <sz val="11"/>
      <color rgb="FFC00000"/>
      <name val="Calibri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9C0006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28">
    <border>
      <left/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D9D9D9"/>
      </right>
      <top style="thin">
        <color rgb="FFD9D9D9"/>
      </top>
      <bottom/>
      <diagonal/>
    </border>
    <border>
      <left style="medium">
        <color indexed="64"/>
      </left>
      <right style="thin">
        <color rgb="FFD9D9D9"/>
      </right>
      <top/>
      <bottom style="thin">
        <color rgb="FFD9D9D9"/>
      </bottom>
      <diagonal/>
    </border>
    <border>
      <left style="medium">
        <color indexed="64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medium">
        <color indexed="64"/>
      </right>
      <top style="thin">
        <color rgb="FFD9D9D9"/>
      </top>
      <bottom style="thin">
        <color rgb="FFD9D9D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medium">
        <color indexed="64"/>
      </right>
      <top/>
      <bottom style="thin">
        <color rgb="FFD9D9D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9" fontId="5" fillId="3" borderId="1" xfId="0" applyNumberFormat="1" applyFont="1" applyFill="1" applyBorder="1"/>
    <xf numFmtId="2" fontId="5" fillId="3" borderId="1" xfId="0" applyNumberFormat="1" applyFont="1" applyFill="1" applyBorder="1"/>
    <xf numFmtId="0" fontId="5" fillId="0" borderId="1" xfId="0" applyFont="1" applyBorder="1"/>
    <xf numFmtId="9" fontId="5" fillId="0" borderId="1" xfId="0" applyNumberFormat="1" applyFont="1" applyBorder="1"/>
    <xf numFmtId="2" fontId="5" fillId="0" borderId="1" xfId="0" applyNumberFormat="1" applyFont="1" applyBorder="1"/>
    <xf numFmtId="0" fontId="6" fillId="4" borderId="1" xfId="0" applyFont="1" applyFill="1" applyBorder="1"/>
    <xf numFmtId="9" fontId="6" fillId="4" borderId="1" xfId="0" applyNumberFormat="1" applyFont="1" applyFill="1" applyBorder="1"/>
    <xf numFmtId="2" fontId="6" fillId="3" borderId="1" xfId="0" applyNumberFormat="1" applyFont="1" applyFill="1" applyBorder="1"/>
    <xf numFmtId="2" fontId="6" fillId="0" borderId="1" xfId="0" applyNumberFormat="1" applyFont="1" applyBorder="1"/>
    <xf numFmtId="1" fontId="8" fillId="3" borderId="1" xfId="0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3" borderId="1" xfId="0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0" fontId="0" fillId="0" borderId="7" xfId="0" applyBorder="1"/>
    <xf numFmtId="0" fontId="0" fillId="0" borderId="8" xfId="0" applyBorder="1" applyAlignment="1">
      <alignment horizontal="center"/>
    </xf>
    <xf numFmtId="1" fontId="8" fillId="3" borderId="11" xfId="0" applyNumberFormat="1" applyFont="1" applyFill="1" applyBorder="1" applyAlignment="1">
      <alignment horizontal="center" vertical="center"/>
    </xf>
    <xf numFmtId="0" fontId="5" fillId="3" borderId="11" xfId="0" applyFont="1" applyFill="1" applyBorder="1"/>
    <xf numFmtId="2" fontId="5" fillId="3" borderId="12" xfId="0" applyNumberFormat="1" applyFont="1" applyFill="1" applyBorder="1" applyAlignment="1">
      <alignment horizontal="center"/>
    </xf>
    <xf numFmtId="0" fontId="5" fillId="0" borderId="11" xfId="0" applyFont="1" applyBorder="1"/>
    <xf numFmtId="2" fontId="5" fillId="0" borderId="12" xfId="0" applyNumberFormat="1" applyFont="1" applyBorder="1" applyAlignment="1">
      <alignment horizontal="center"/>
    </xf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4" fillId="2" borderId="10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" fillId="0" borderId="0" xfId="1"/>
    <xf numFmtId="0" fontId="10" fillId="5" borderId="16" xfId="1" applyFont="1" applyFill="1" applyBorder="1" applyAlignment="1">
      <alignment horizontal="center" vertical="center"/>
    </xf>
    <xf numFmtId="0" fontId="11" fillId="6" borderId="16" xfId="1" applyFont="1" applyFill="1" applyBorder="1" applyAlignment="1">
      <alignment horizontal="center" vertical="center"/>
    </xf>
    <xf numFmtId="0" fontId="12" fillId="7" borderId="20" xfId="1" applyFont="1" applyFill="1" applyBorder="1" applyAlignment="1">
      <alignment horizontal="left" vertical="center" indent="1"/>
    </xf>
    <xf numFmtId="0" fontId="12" fillId="7" borderId="21" xfId="1" applyFont="1" applyFill="1" applyBorder="1" applyAlignment="1">
      <alignment horizontal="left" vertical="center" indent="1"/>
    </xf>
    <xf numFmtId="0" fontId="12" fillId="7" borderId="22" xfId="1" applyFont="1" applyFill="1" applyBorder="1" applyAlignment="1">
      <alignment horizontal="left" vertical="center" indent="1"/>
    </xf>
    <xf numFmtId="0" fontId="13" fillId="8" borderId="23" xfId="1" applyFont="1" applyFill="1" applyBorder="1" applyAlignment="1">
      <alignment horizontal="left" vertical="center" indent="1"/>
    </xf>
    <xf numFmtId="0" fontId="13" fillId="8" borderId="24" xfId="1" applyFont="1" applyFill="1" applyBorder="1" applyAlignment="1">
      <alignment horizontal="left" vertical="center" indent="1"/>
    </xf>
    <xf numFmtId="0" fontId="13" fillId="8" borderId="25" xfId="1" applyFont="1" applyFill="1" applyBorder="1" applyAlignment="1">
      <alignment horizontal="left" vertical="center" indent="1"/>
    </xf>
    <xf numFmtId="0" fontId="14" fillId="8" borderId="25" xfId="1" applyFont="1" applyFill="1" applyBorder="1" applyAlignment="1">
      <alignment horizontal="left" vertical="center" indent="1"/>
    </xf>
    <xf numFmtId="0" fontId="13" fillId="9" borderId="26" xfId="1" applyFont="1" applyFill="1" applyBorder="1" applyAlignment="1">
      <alignment horizontal="left" vertical="center" indent="1"/>
    </xf>
    <xf numFmtId="0" fontId="13" fillId="9" borderId="27" xfId="1" applyFont="1" applyFill="1" applyBorder="1" applyAlignment="1">
      <alignment horizontal="left" vertical="center" indent="1"/>
    </xf>
    <xf numFmtId="0" fontId="13" fillId="9" borderId="25" xfId="1" applyFont="1" applyFill="1" applyBorder="1" applyAlignment="1">
      <alignment horizontal="left" vertical="center" indent="1"/>
    </xf>
    <xf numFmtId="0" fontId="14" fillId="9" borderId="25" xfId="1" applyFont="1" applyFill="1" applyBorder="1" applyAlignment="1">
      <alignment horizontal="left" vertical="center" indent="1"/>
    </xf>
    <xf numFmtId="0" fontId="13" fillId="8" borderId="26" xfId="1" applyFont="1" applyFill="1" applyBorder="1" applyAlignment="1">
      <alignment horizontal="left" vertical="center" indent="1"/>
    </xf>
    <xf numFmtId="0" fontId="13" fillId="8" borderId="27" xfId="1" applyFont="1" applyFill="1" applyBorder="1" applyAlignment="1">
      <alignment horizontal="left" vertical="center" indent="1"/>
    </xf>
    <xf numFmtId="0" fontId="12" fillId="7" borderId="22" xfId="1" applyFont="1" applyFill="1" applyBorder="1" applyAlignment="1">
      <alignment horizontal="center" vertical="center"/>
    </xf>
    <xf numFmtId="0" fontId="13" fillId="9" borderId="25" xfId="1" applyFont="1" applyFill="1" applyBorder="1" applyAlignment="1">
      <alignment horizontal="center" vertical="center"/>
    </xf>
    <xf numFmtId="0" fontId="13" fillId="8" borderId="25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6B21C5E0-8BBE-406B-8A9D-9E527624265D}"/>
  </cellStyles>
  <dxfs count="6">
    <dxf>
      <font>
        <b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E2EFDA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color rgb="FF9C0006"/>
      </font>
    </dxf>
  </dxfs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C0C0C0"/>
      <rgbColor rgb="FF878787"/>
      <rgbColor rgb="FF9999FF"/>
      <rgbColor rgb="FFC0504D"/>
      <rgbColor rgb="FFFFFFCC"/>
      <rgbColor rgb="FFE2EFDA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5F5F5"/>
      <rgbColor rgb="FFC6EFCE"/>
      <rgbColor rgb="FFFFEB9C"/>
      <rgbColor rgb="FF99CCFF"/>
      <rgbColor rgb="FFFF99CC"/>
      <rgbColor rgb="FFCC99FF"/>
      <rgbColor rgb="FFFFC7CE"/>
      <rgbColor rgb="FF4F81BD"/>
      <rgbColor rgb="FF4BACC6"/>
      <rgbColor rgb="FF9BBB59"/>
      <rgbColor rgb="FFFFCC00"/>
      <rgbColor rgb="FFFF9900"/>
      <rgbColor rgb="FFFF6600"/>
      <rgbColor rgb="FF8064A2"/>
      <rgbColor rgb="FF66666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Average Score by Department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Dashboard!$D$9</c:f>
              <c:strCache>
                <c:ptCount val="1"/>
                <c:pt idx="0">
                  <c:v>Avg Score</c:v>
                </c:pt>
              </c:strCache>
            </c:strRef>
          </c:tx>
          <c:spPr>
            <a:solidFill>
              <a:srgbClr val="C0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Dashboard!$B$10:$B$15</c:f>
              <c:strCache>
                <c:ptCount val="6"/>
                <c:pt idx="0">
                  <c:v>Sales</c:v>
                </c:pt>
                <c:pt idx="1">
                  <c:v>Marketing</c:v>
                </c:pt>
                <c:pt idx="2">
                  <c:v>IT</c:v>
                </c:pt>
                <c:pt idx="3">
                  <c:v>HR</c:v>
                </c:pt>
                <c:pt idx="4">
                  <c:v>Finance</c:v>
                </c:pt>
                <c:pt idx="5">
                  <c:v>Operations</c:v>
                </c:pt>
              </c:strCache>
            </c:strRef>
          </c:cat>
          <c:val>
            <c:numRef>
              <c:f>Dashboard!$D$10:$D$15</c:f>
              <c:numCache>
                <c:formatCode>0.00</c:formatCode>
                <c:ptCount val="6"/>
                <c:pt idx="0">
                  <c:v>4.45</c:v>
                </c:pt>
                <c:pt idx="1">
                  <c:v>4.4000000000000004</c:v>
                </c:pt>
                <c:pt idx="2">
                  <c:v>3.13</c:v>
                </c:pt>
                <c:pt idx="3">
                  <c:v>3.9</c:v>
                </c:pt>
                <c:pt idx="4">
                  <c:v>3.85</c:v>
                </c:pt>
                <c:pt idx="5">
                  <c:v>2.83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AD-4F1A-9E71-CA2FA821C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4770035"/>
        <c:axId val="67311569"/>
      </c:barChart>
      <c:catAx>
        <c:axId val="447700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67311569"/>
        <c:crosses val="autoZero"/>
        <c:auto val="1"/>
        <c:lblAlgn val="ctr"/>
        <c:lblOffset val="100"/>
        <c:noMultiLvlLbl val="0"/>
      </c:catAx>
      <c:valAx>
        <c:axId val="67311569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0.0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44770035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n-US" sz="1800" b="1" strike="noStrike" spc="-1">
                <a:solidFill>
                  <a:srgbClr val="000000"/>
                </a:solidFill>
                <a:latin typeface="Calibri"/>
              </a:rPr>
              <a:t>Rating Distribution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doughnutChart>
        <c:varyColors val="1"/>
        <c:ser>
          <c:idx val="0"/>
          <c:order val="0"/>
          <c:tx>
            <c:strRef>
              <c:f>Dashboard!$G$9</c:f>
              <c:strCache>
                <c:ptCount val="1"/>
                <c:pt idx="0">
                  <c:v>Count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431-4437-B09C-5E4DC17E57A3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0431-4437-B09C-5E4DC17E57A3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0431-4437-B09C-5E4DC17E57A3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0431-4437-B09C-5E4DC17E57A3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9-0431-4437-B09C-5E4DC17E57A3}"/>
              </c:ext>
            </c:extLst>
          </c:dPt>
          <c:dLbls>
            <c:dLbl>
              <c:idx val="0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31-4437-B09C-5E4DC17E57A3}"/>
                </c:ext>
              </c:extLst>
            </c:dLbl>
            <c:dLbl>
              <c:idx val="1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31-4437-B09C-5E4DC17E57A3}"/>
                </c:ext>
              </c:extLst>
            </c:dLbl>
            <c:dLbl>
              <c:idx val="2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31-4437-B09C-5E4DC17E57A3}"/>
                </c:ext>
              </c:extLst>
            </c:dLbl>
            <c:dLbl>
              <c:idx val="3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31-4437-B09C-5E4DC17E57A3}"/>
                </c:ext>
              </c:extLst>
            </c:dLbl>
            <c:dLbl>
              <c:idx val="4"/>
              <c:spPr/>
              <c:txPr>
                <a:bodyPr wrap="none"/>
                <a:lstStyle/>
                <a:p>
                  <a:pPr>
                    <a:defRPr sz="1000" b="0" strike="noStrike" spc="-1">
                      <a:latin typeface="Arial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31-4437-B09C-5E4DC17E57A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Dashboard!$F$10:$F$14</c:f>
              <c:strCache>
                <c:ptCount val="5"/>
                <c:pt idx="0">
                  <c:v>Outstanding</c:v>
                </c:pt>
                <c:pt idx="1">
                  <c:v>Exceeds Expectations</c:v>
                </c:pt>
                <c:pt idx="2">
                  <c:v>Meets Expectations</c:v>
                </c:pt>
                <c:pt idx="3">
                  <c:v>Needs Improvement</c:v>
                </c:pt>
                <c:pt idx="4">
                  <c:v>Unsatisfactory</c:v>
                </c:pt>
              </c:strCache>
            </c:strRef>
          </c:cat>
          <c:val>
            <c:numRef>
              <c:f>Dashboard!$G$10:$G$14</c:f>
              <c:numCache>
                <c:formatCode>General</c:formatCode>
                <c:ptCount val="5"/>
                <c:pt idx="0">
                  <c:v>2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431-4437-B09C-5E4DC17E57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15</xdr:row>
      <xdr:rowOff>180300</xdr:rowOff>
    </xdr:from>
    <xdr:to>
      <xdr:col>5</xdr:col>
      <xdr:colOff>646500</xdr:colOff>
      <xdr:row>30</xdr:row>
      <xdr:rowOff>30180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1028700</xdr:colOff>
      <xdr:row>15</xdr:row>
      <xdr:rowOff>172680</xdr:rowOff>
    </xdr:from>
    <xdr:to>
      <xdr:col>10</xdr:col>
      <xdr:colOff>165000</xdr:colOff>
      <xdr:row>30</xdr:row>
      <xdr:rowOff>22560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1"/>
  <sheetViews>
    <sheetView showGridLines="0" showRowColHeaders="0" tabSelected="1" zoomScaleNormal="10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Q3" sqref="Q3"/>
    </sheetView>
  </sheetViews>
  <sheetFormatPr defaultColWidth="8.6640625" defaultRowHeight="14.4" x14ac:dyDescent="0.3"/>
  <cols>
    <col min="1" max="1" width="8" customWidth="1"/>
    <col min="2" max="2" width="16" customWidth="1"/>
    <col min="3" max="3" width="9.5546875" style="15" bestFit="1" customWidth="1"/>
    <col min="4" max="4" width="16" style="15" customWidth="1"/>
    <col min="5" max="6" width="16" customWidth="1"/>
    <col min="7" max="7" width="12.44140625" style="15" customWidth="1"/>
    <col min="8" max="8" width="16" customWidth="1"/>
    <col min="9" max="9" width="8.33203125" bestFit="1" customWidth="1"/>
    <col min="10" max="10" width="16" customWidth="1"/>
    <col min="11" max="11" width="5.33203125" style="15" bestFit="1" customWidth="1"/>
  </cols>
  <sheetData>
    <row r="1" spans="2:11" ht="15" thickBot="1" x14ac:dyDescent="0.35"/>
    <row r="2" spans="2:11" ht="24" customHeight="1" x14ac:dyDescent="0.3">
      <c r="B2" s="37" t="s">
        <v>75</v>
      </c>
      <c r="C2" s="38"/>
      <c r="D2" s="38"/>
      <c r="E2" s="38"/>
      <c r="F2" s="38"/>
      <c r="G2" s="38"/>
      <c r="H2" s="38"/>
      <c r="I2" s="38"/>
      <c r="J2" s="38"/>
      <c r="K2" s="39"/>
    </row>
    <row r="3" spans="2:11" x14ac:dyDescent="0.3">
      <c r="B3" s="20"/>
      <c r="K3" s="21"/>
    </row>
    <row r="4" spans="2:11" x14ac:dyDescent="0.3">
      <c r="B4" s="40" t="s">
        <v>76</v>
      </c>
      <c r="D4" s="42" t="s">
        <v>77</v>
      </c>
      <c r="F4" s="42" t="s">
        <v>78</v>
      </c>
      <c r="H4" s="42" t="s">
        <v>79</v>
      </c>
      <c r="J4" s="42" t="s">
        <v>80</v>
      </c>
      <c r="K4" s="21"/>
    </row>
    <row r="5" spans="2:11" x14ac:dyDescent="0.3">
      <c r="B5" s="41"/>
      <c r="D5" s="43"/>
      <c r="F5" s="43"/>
      <c r="H5" s="43"/>
      <c r="J5" s="43"/>
      <c r="K5" s="21"/>
    </row>
    <row r="6" spans="2:11" ht="30" customHeight="1" x14ac:dyDescent="0.3">
      <c r="B6" s="22">
        <f>COUNTA('Appraisal Tracker'!B6:B17)</f>
        <v>12</v>
      </c>
      <c r="D6" s="13">
        <f>ROUND(AVERAGE('Appraisal Tracker'!L6:L17),2)</f>
        <v>3.76</v>
      </c>
      <c r="F6" s="14">
        <f>COUNTIF('Appraisal Tracker'!M6:M17,"Outstanding")/COUNTA('Appraisal Tracker'!B6:B17)</f>
        <v>0.16666666666666666</v>
      </c>
      <c r="H6" s="12">
        <f>COUNTIF('Appraisal Tracker'!N6:N17,"Yes")</f>
        <v>7</v>
      </c>
      <c r="J6" s="12">
        <f>COUNTIF('Appraisal Tracker'!L6:L17,"&lt;3")</f>
        <v>2</v>
      </c>
      <c r="K6" s="21"/>
    </row>
    <row r="7" spans="2:11" x14ac:dyDescent="0.3">
      <c r="B7" s="20"/>
      <c r="K7" s="21"/>
    </row>
    <row r="8" spans="2:11" x14ac:dyDescent="0.3">
      <c r="B8" s="36" t="s">
        <v>81</v>
      </c>
      <c r="C8" s="34"/>
      <c r="D8" s="34"/>
      <c r="F8" s="34" t="s">
        <v>82</v>
      </c>
      <c r="G8" s="34"/>
      <c r="I8" s="34" t="s">
        <v>83</v>
      </c>
      <c r="J8" s="34"/>
      <c r="K8" s="35"/>
    </row>
    <row r="9" spans="2:11" ht="27.75" customHeight="1" x14ac:dyDescent="0.3">
      <c r="B9" s="31" t="s">
        <v>21</v>
      </c>
      <c r="C9" s="32" t="s">
        <v>84</v>
      </c>
      <c r="D9" s="32" t="s">
        <v>85</v>
      </c>
      <c r="F9" s="32" t="s">
        <v>4</v>
      </c>
      <c r="G9" s="32" t="s">
        <v>86</v>
      </c>
      <c r="I9" s="32"/>
      <c r="J9" s="32" t="s">
        <v>87</v>
      </c>
      <c r="K9" s="33" t="s">
        <v>88</v>
      </c>
    </row>
    <row r="10" spans="2:11" x14ac:dyDescent="0.3">
      <c r="B10" s="23" t="s">
        <v>34</v>
      </c>
      <c r="C10" s="16">
        <f>COUNTIF('Appraisal Tracker'!D6:D17,B10)</f>
        <v>2</v>
      </c>
      <c r="D10" s="17">
        <f>IF(C10=0,0,ROUND(AVERAGEIF('Appraisal Tracker'!D6:D17,B10,'Appraisal Tracker'!L6:L17),2))</f>
        <v>4.45</v>
      </c>
      <c r="F10" s="2" t="str">
        <f>Settings!E6</f>
        <v>Outstanding</v>
      </c>
      <c r="G10" s="16">
        <f>COUNTIF('Appraisal Tracker'!M6:M17,F10)</f>
        <v>2</v>
      </c>
      <c r="I10" s="2" t="s">
        <v>89</v>
      </c>
      <c r="J10" s="2" t="str">
        <f>INDEX('Appraisal Tracker'!C6:C17,MATCH(LARGE('Appraisal Tracker'!L6:L17,1),'Appraisal Tracker'!L6:L17,0))</f>
        <v>Mohammed Ali</v>
      </c>
      <c r="K10" s="24">
        <f>LARGE('Appraisal Tracker'!L6:L17,1)</f>
        <v>4.8</v>
      </c>
    </row>
    <row r="11" spans="2:11" x14ac:dyDescent="0.3">
      <c r="B11" s="25" t="s">
        <v>39</v>
      </c>
      <c r="C11" s="18">
        <f>COUNTIF('Appraisal Tracker'!D6:D17,B11)</f>
        <v>2</v>
      </c>
      <c r="D11" s="19">
        <f>IF(C11=0,0,ROUND(AVERAGEIF('Appraisal Tracker'!D6:D17,B11,'Appraisal Tracker'!L6:L17),2))</f>
        <v>4.4000000000000004</v>
      </c>
      <c r="F11" s="5" t="str">
        <f>Settings!E7</f>
        <v>Exceeds Expectations</v>
      </c>
      <c r="G11" s="18">
        <f>COUNTIF('Appraisal Tracker'!M6:M17,F11)</f>
        <v>5</v>
      </c>
      <c r="I11" s="5" t="s">
        <v>90</v>
      </c>
      <c r="J11" s="5" t="str">
        <f>INDEX('Appraisal Tracker'!C6:C17,MATCH(LARGE('Appraisal Tracker'!L6:L17,2),'Appraisal Tracker'!L6:L17,0))</f>
        <v>Priya Patel</v>
      </c>
      <c r="K11" s="26">
        <f>LARGE('Appraisal Tracker'!L6:L17,2)</f>
        <v>4.5999999999999996</v>
      </c>
    </row>
    <row r="12" spans="2:11" x14ac:dyDescent="0.3">
      <c r="B12" s="23" t="s">
        <v>43</v>
      </c>
      <c r="C12" s="16">
        <f>COUNTIF('Appraisal Tracker'!D6:D17,B12)</f>
        <v>2</v>
      </c>
      <c r="D12" s="17">
        <f>IF(C12=0,0,ROUND(AVERAGEIF('Appraisal Tracker'!D6:D17,B12,'Appraisal Tracker'!L6:L17),2))</f>
        <v>3.13</v>
      </c>
      <c r="F12" s="2" t="str">
        <f>Settings!E8</f>
        <v>Meets Expectations</v>
      </c>
      <c r="G12" s="16">
        <f>COUNTIF('Appraisal Tracker'!M6:M17,F12)</f>
        <v>3</v>
      </c>
      <c r="I12" s="2" t="s">
        <v>91</v>
      </c>
      <c r="J12" s="2" t="str">
        <f>INDEX('Appraisal Tracker'!C6:C17,MATCH(LARGE('Appraisal Tracker'!L6:L17,3),'Appraisal Tracker'!L6:L17,0))</f>
        <v>Anita Desai</v>
      </c>
      <c r="K12" s="24">
        <f>LARGE('Appraisal Tracker'!L6:L17,3)</f>
        <v>4.45</v>
      </c>
    </row>
    <row r="13" spans="2:11" x14ac:dyDescent="0.3">
      <c r="B13" s="25" t="s">
        <v>47</v>
      </c>
      <c r="C13" s="18">
        <f>COUNTIF('Appraisal Tracker'!D6:D17,B13)</f>
        <v>2</v>
      </c>
      <c r="D13" s="19">
        <f>IF(C13=0,0,ROUND(AVERAGEIF('Appraisal Tracker'!D6:D17,B13,'Appraisal Tracker'!L6:L17),2))</f>
        <v>3.9</v>
      </c>
      <c r="F13" s="5" t="str">
        <f>Settings!E9</f>
        <v>Needs Improvement</v>
      </c>
      <c r="G13" s="18">
        <f>COUNTIF('Appraisal Tracker'!M6:M17,F13)</f>
        <v>2</v>
      </c>
      <c r="I13" s="5" t="s">
        <v>92</v>
      </c>
      <c r="J13" s="5" t="str">
        <f>INDEX('Appraisal Tracker'!C6:C17,MATCH(SMALL('Appraisal Tracker'!L6:L17,1),'Appraisal Tracker'!L6:L17,0))</f>
        <v>Sanjay Gupta</v>
      </c>
      <c r="K13" s="26">
        <f>SMALL('Appraisal Tracker'!L6:L17,1)</f>
        <v>2.4</v>
      </c>
    </row>
    <row r="14" spans="2:11" x14ac:dyDescent="0.3">
      <c r="B14" s="23" t="s">
        <v>54</v>
      </c>
      <c r="C14" s="16">
        <f>COUNTIF('Appraisal Tracker'!D6:D17,B14)</f>
        <v>2</v>
      </c>
      <c r="D14" s="17">
        <f>IF(C14=0,0,ROUND(AVERAGEIF('Appraisal Tracker'!D6:D17,B14,'Appraisal Tracker'!L6:L17),2))</f>
        <v>3.85</v>
      </c>
      <c r="F14" s="2" t="str">
        <f>Settings!E10</f>
        <v>Unsatisfactory</v>
      </c>
      <c r="G14" s="16">
        <f>COUNTIF('Appraisal Tracker'!M6:M17,F14)</f>
        <v>0</v>
      </c>
      <c r="I14" s="2" t="s">
        <v>93</v>
      </c>
      <c r="J14" s="2" t="str">
        <f>INDEX('Appraisal Tracker'!C6:C17,MATCH(SMALL('Appraisal Tracker'!L6:L17,2),'Appraisal Tracker'!L6:L17,0))</f>
        <v>Arjun Mehta</v>
      </c>
      <c r="K14" s="24">
        <f>SMALL('Appraisal Tracker'!L6:L17,2)</f>
        <v>2.4500000000000002</v>
      </c>
    </row>
    <row r="15" spans="2:11" x14ac:dyDescent="0.3">
      <c r="B15" s="25" t="s">
        <v>64</v>
      </c>
      <c r="C15" s="18">
        <f>COUNTIF('Appraisal Tracker'!D6:D17,B15)</f>
        <v>2</v>
      </c>
      <c r="D15" s="19">
        <f>IF(C15=0,0,ROUND(AVERAGEIF('Appraisal Tracker'!D6:D17,B15,'Appraisal Tracker'!L6:L17),2))</f>
        <v>2.83</v>
      </c>
      <c r="K15" s="21"/>
    </row>
    <row r="16" spans="2:11" x14ac:dyDescent="0.3">
      <c r="B16" s="20"/>
      <c r="K16" s="21"/>
    </row>
    <row r="17" spans="2:11" x14ac:dyDescent="0.3">
      <c r="B17" s="20"/>
      <c r="K17" s="21"/>
    </row>
    <row r="18" spans="2:11" x14ac:dyDescent="0.3">
      <c r="B18" s="20"/>
      <c r="K18" s="21"/>
    </row>
    <row r="19" spans="2:11" x14ac:dyDescent="0.3">
      <c r="B19" s="20"/>
      <c r="K19" s="21"/>
    </row>
    <row r="20" spans="2:11" x14ac:dyDescent="0.3">
      <c r="B20" s="20"/>
      <c r="K20" s="21"/>
    </row>
    <row r="21" spans="2:11" x14ac:dyDescent="0.3">
      <c r="B21" s="20"/>
      <c r="K21" s="21"/>
    </row>
    <row r="22" spans="2:11" x14ac:dyDescent="0.3">
      <c r="B22" s="20"/>
      <c r="K22" s="21"/>
    </row>
    <row r="23" spans="2:11" x14ac:dyDescent="0.3">
      <c r="B23" s="20"/>
      <c r="K23" s="21"/>
    </row>
    <row r="24" spans="2:11" x14ac:dyDescent="0.3">
      <c r="B24" s="20"/>
      <c r="K24" s="21"/>
    </row>
    <row r="25" spans="2:11" x14ac:dyDescent="0.3">
      <c r="B25" s="20"/>
      <c r="K25" s="21"/>
    </row>
    <row r="26" spans="2:11" x14ac:dyDescent="0.3">
      <c r="B26" s="20"/>
      <c r="K26" s="21"/>
    </row>
    <row r="27" spans="2:11" x14ac:dyDescent="0.3">
      <c r="B27" s="20"/>
      <c r="K27" s="21"/>
    </row>
    <row r="28" spans="2:11" x14ac:dyDescent="0.3">
      <c r="B28" s="20"/>
      <c r="K28" s="21"/>
    </row>
    <row r="29" spans="2:11" x14ac:dyDescent="0.3">
      <c r="B29" s="20"/>
      <c r="K29" s="21"/>
    </row>
    <row r="30" spans="2:11" x14ac:dyDescent="0.3">
      <c r="B30" s="20"/>
      <c r="K30" s="21"/>
    </row>
    <row r="31" spans="2:11" ht="15" thickBot="1" x14ac:dyDescent="0.35">
      <c r="B31" s="27"/>
      <c r="C31" s="28"/>
      <c r="D31" s="28"/>
      <c r="E31" s="29"/>
      <c r="F31" s="29"/>
      <c r="G31" s="28"/>
      <c r="H31" s="29"/>
      <c r="I31" s="29"/>
      <c r="J31" s="29"/>
      <c r="K31" s="30"/>
    </row>
  </sheetData>
  <mergeCells count="9">
    <mergeCell ref="I8:K8"/>
    <mergeCell ref="F8:G8"/>
    <mergeCell ref="B8:D8"/>
    <mergeCell ref="B2:K2"/>
    <mergeCell ref="B4:B5"/>
    <mergeCell ref="D4:D5"/>
    <mergeCell ref="F4:F5"/>
    <mergeCell ref="H4:H5"/>
    <mergeCell ref="J4:J5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O17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H24" sqref="H24"/>
    </sheetView>
  </sheetViews>
  <sheetFormatPr defaultColWidth="8.6640625" defaultRowHeight="14.4" x14ac:dyDescent="0.3"/>
  <cols>
    <col min="1" max="1" width="3" customWidth="1"/>
    <col min="2" max="2" width="10" customWidth="1"/>
    <col min="3" max="3" width="18" customWidth="1"/>
    <col min="4" max="4" width="12" customWidth="1"/>
    <col min="5" max="5" width="18" customWidth="1"/>
    <col min="6" max="6" width="12" customWidth="1"/>
    <col min="7" max="11" width="11" customWidth="1"/>
    <col min="12" max="12" width="10" customWidth="1"/>
    <col min="13" max="13" width="18" customWidth="1"/>
    <col min="14" max="14" width="11" customWidth="1"/>
    <col min="15" max="15" width="26" customWidth="1"/>
  </cols>
  <sheetData>
    <row r="2" spans="2:15" ht="24" customHeight="1" x14ac:dyDescent="0.3">
      <c r="B2" s="44" t="s">
        <v>17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2:15" ht="15.75" customHeight="1" x14ac:dyDescent="0.3">
      <c r="B3" s="45" t="s">
        <v>18</v>
      </c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</row>
    <row r="5" spans="2:15" ht="27.75" customHeight="1" x14ac:dyDescent="0.3">
      <c r="B5" s="1" t="s">
        <v>19</v>
      </c>
      <c r="C5" s="1" t="s">
        <v>20</v>
      </c>
      <c r="D5" s="1" t="s">
        <v>21</v>
      </c>
      <c r="E5" s="1" t="s">
        <v>22</v>
      </c>
      <c r="F5" s="1" t="s">
        <v>23</v>
      </c>
      <c r="G5" s="1" t="s">
        <v>24</v>
      </c>
      <c r="H5" s="1" t="s">
        <v>25</v>
      </c>
      <c r="I5" s="1" t="s">
        <v>26</v>
      </c>
      <c r="J5" s="1" t="s">
        <v>27</v>
      </c>
      <c r="K5" s="1" t="s">
        <v>28</v>
      </c>
      <c r="L5" s="1" t="s">
        <v>29</v>
      </c>
      <c r="M5" s="1" t="s">
        <v>4</v>
      </c>
      <c r="N5" s="1" t="s">
        <v>30</v>
      </c>
      <c r="O5" s="1" t="s">
        <v>31</v>
      </c>
    </row>
    <row r="6" spans="2:15" x14ac:dyDescent="0.3">
      <c r="B6" s="2" t="s">
        <v>32</v>
      </c>
      <c r="C6" s="2" t="s">
        <v>33</v>
      </c>
      <c r="D6" s="2" t="s">
        <v>34</v>
      </c>
      <c r="E6" s="2" t="s">
        <v>35</v>
      </c>
      <c r="F6" s="2" t="s">
        <v>36</v>
      </c>
      <c r="G6" s="2">
        <v>4</v>
      </c>
      <c r="H6" s="2">
        <v>5</v>
      </c>
      <c r="I6" s="2">
        <v>4</v>
      </c>
      <c r="J6" s="2">
        <v>4</v>
      </c>
      <c r="K6" s="2">
        <v>3</v>
      </c>
      <c r="L6" s="10">
        <f>ROUND(G6*Settings!$C$6+H6*Settings!$C$7+I6*Settings!$C$8+J6*Settings!$C$9+K6*Settings!$C$10,2)</f>
        <v>4.0999999999999996</v>
      </c>
      <c r="M6" s="2" t="str">
        <f>IF(L6&gt;=Settings!$F$6,Settings!$E$6,IF(L6&gt;=Settings!$F$7,Settings!$E$7,IF(L6&gt;=Settings!$F$8,Settings!$E$8,IF(L6&gt;=Settings!$F$9,Settings!$E$9,Settings!$E$10))))</f>
        <v>Exceeds Expectations</v>
      </c>
      <c r="N6" s="2" t="str">
        <f>IF(L6&gt;=Settings!$F$7,"Yes","No")</f>
        <v>Yes</v>
      </c>
      <c r="O6" s="2"/>
    </row>
    <row r="7" spans="2:15" x14ac:dyDescent="0.3">
      <c r="B7" s="5" t="s">
        <v>37</v>
      </c>
      <c r="C7" s="5" t="s">
        <v>38</v>
      </c>
      <c r="D7" s="5" t="s">
        <v>39</v>
      </c>
      <c r="E7" s="5" t="s">
        <v>40</v>
      </c>
      <c r="F7" s="5" t="s">
        <v>36</v>
      </c>
      <c r="G7" s="5">
        <v>5</v>
      </c>
      <c r="H7" s="5">
        <v>4</v>
      </c>
      <c r="I7" s="5">
        <v>5</v>
      </c>
      <c r="J7" s="5">
        <v>5</v>
      </c>
      <c r="K7" s="5">
        <v>4</v>
      </c>
      <c r="L7" s="11">
        <f>ROUND(G7*Settings!$C$6+H7*Settings!$C$7+I7*Settings!$C$8+J7*Settings!$C$9+K7*Settings!$C$10,2)</f>
        <v>4.5999999999999996</v>
      </c>
      <c r="M7" s="5" t="str">
        <f>IF(L7&gt;=Settings!$F$6,Settings!$E$6,IF(L7&gt;=Settings!$F$7,Settings!$E$7,IF(L7&gt;=Settings!$F$8,Settings!$E$8,IF(L7&gt;=Settings!$F$9,Settings!$E$9,Settings!$E$10))))</f>
        <v>Outstanding</v>
      </c>
      <c r="N7" s="5" t="str">
        <f>IF(L7&gt;=Settings!$F$7,"Yes","No")</f>
        <v>Yes</v>
      </c>
      <c r="O7" s="5"/>
    </row>
    <row r="8" spans="2:15" x14ac:dyDescent="0.3">
      <c r="B8" s="2" t="s">
        <v>41</v>
      </c>
      <c r="C8" s="2" t="s">
        <v>42</v>
      </c>
      <c r="D8" s="2" t="s">
        <v>43</v>
      </c>
      <c r="E8" s="2" t="s">
        <v>44</v>
      </c>
      <c r="F8" s="2" t="s">
        <v>36</v>
      </c>
      <c r="G8" s="2">
        <v>4</v>
      </c>
      <c r="H8" s="2">
        <v>4</v>
      </c>
      <c r="I8" s="2">
        <v>3</v>
      </c>
      <c r="J8" s="2">
        <v>3</v>
      </c>
      <c r="K8" s="2">
        <v>5</v>
      </c>
      <c r="L8" s="10">
        <f>ROUND(G8*Settings!$C$6+H8*Settings!$C$7+I8*Settings!$C$8+J8*Settings!$C$9+K8*Settings!$C$10,2)</f>
        <v>3.8</v>
      </c>
      <c r="M8" s="2" t="str">
        <f>IF(L8&gt;=Settings!$F$6,Settings!$E$6,IF(L8&gt;=Settings!$F$7,Settings!$E$7,IF(L8&gt;=Settings!$F$8,Settings!$E$8,IF(L8&gt;=Settings!$F$9,Settings!$E$9,Settings!$E$10))))</f>
        <v>Exceeds Expectations</v>
      </c>
      <c r="N8" s="2" t="str">
        <f>IF(L8&gt;=Settings!$F$7,"Yes","No")</f>
        <v>Yes</v>
      </c>
      <c r="O8" s="2"/>
    </row>
    <row r="9" spans="2:15" x14ac:dyDescent="0.3">
      <c r="B9" s="5" t="s">
        <v>45</v>
      </c>
      <c r="C9" s="5" t="s">
        <v>46</v>
      </c>
      <c r="D9" s="5" t="s">
        <v>47</v>
      </c>
      <c r="E9" s="5" t="s">
        <v>48</v>
      </c>
      <c r="F9" s="5" t="s">
        <v>36</v>
      </c>
      <c r="G9" s="5">
        <v>3</v>
      </c>
      <c r="H9" s="5">
        <v>3</v>
      </c>
      <c r="I9" s="5">
        <v>4</v>
      </c>
      <c r="J9" s="5">
        <v>4</v>
      </c>
      <c r="K9" s="5">
        <v>3</v>
      </c>
      <c r="L9" s="11">
        <f>ROUND(G9*Settings!$C$6+H9*Settings!$C$7+I9*Settings!$C$8+J9*Settings!$C$9+K9*Settings!$C$10,2)</f>
        <v>3.35</v>
      </c>
      <c r="M9" s="5" t="str">
        <f>IF(L9&gt;=Settings!$F$6,Settings!$E$6,IF(L9&gt;=Settings!$F$7,Settings!$E$7,IF(L9&gt;=Settings!$F$8,Settings!$E$8,IF(L9&gt;=Settings!$F$9,Settings!$E$9,Settings!$E$10))))</f>
        <v>Meets Expectations</v>
      </c>
      <c r="N9" s="5" t="str">
        <f>IF(L9&gt;=Settings!$F$7,"Yes","No")</f>
        <v>No</v>
      </c>
      <c r="O9" s="5"/>
    </row>
    <row r="10" spans="2:15" x14ac:dyDescent="0.3">
      <c r="B10" s="2" t="s">
        <v>49</v>
      </c>
      <c r="C10" s="2" t="s">
        <v>50</v>
      </c>
      <c r="D10" s="2" t="s">
        <v>34</v>
      </c>
      <c r="E10" s="2" t="s">
        <v>51</v>
      </c>
      <c r="F10" s="2" t="s">
        <v>36</v>
      </c>
      <c r="G10" s="2">
        <v>5</v>
      </c>
      <c r="H10" s="2">
        <v>5</v>
      </c>
      <c r="I10" s="2">
        <v>4</v>
      </c>
      <c r="J10" s="2">
        <v>5</v>
      </c>
      <c r="K10" s="2">
        <v>5</v>
      </c>
      <c r="L10" s="10">
        <f>ROUND(G10*Settings!$C$6+H10*Settings!$C$7+I10*Settings!$C$8+J10*Settings!$C$9+K10*Settings!$C$10,2)</f>
        <v>4.8</v>
      </c>
      <c r="M10" s="2" t="str">
        <f>IF(L10&gt;=Settings!$F$6,Settings!$E$6,IF(L10&gt;=Settings!$F$7,Settings!$E$7,IF(L10&gt;=Settings!$F$8,Settings!$E$8,IF(L10&gt;=Settings!$F$9,Settings!$E$9,Settings!$E$10))))</f>
        <v>Outstanding</v>
      </c>
      <c r="N10" s="2" t="str">
        <f>IF(L10&gt;=Settings!$F$7,"Yes","No")</f>
        <v>Yes</v>
      </c>
      <c r="O10" s="2"/>
    </row>
    <row r="11" spans="2:15" x14ac:dyDescent="0.3">
      <c r="B11" s="5" t="s">
        <v>52</v>
      </c>
      <c r="C11" s="5" t="s">
        <v>53</v>
      </c>
      <c r="D11" s="5" t="s">
        <v>54</v>
      </c>
      <c r="E11" s="5" t="s">
        <v>55</v>
      </c>
      <c r="F11" s="5" t="s">
        <v>36</v>
      </c>
      <c r="G11" s="5">
        <v>4</v>
      </c>
      <c r="H11" s="5">
        <v>3</v>
      </c>
      <c r="I11" s="5">
        <v>4</v>
      </c>
      <c r="J11" s="5">
        <v>3</v>
      </c>
      <c r="K11" s="5">
        <v>2</v>
      </c>
      <c r="L11" s="11">
        <f>ROUND(G11*Settings!$C$6+H11*Settings!$C$7+I11*Settings!$C$8+J11*Settings!$C$9+K11*Settings!$C$10,2)</f>
        <v>3.3</v>
      </c>
      <c r="M11" s="5" t="str">
        <f>IF(L11&gt;=Settings!$F$6,Settings!$E$6,IF(L11&gt;=Settings!$F$7,Settings!$E$7,IF(L11&gt;=Settings!$F$8,Settings!$E$8,IF(L11&gt;=Settings!$F$9,Settings!$E$9,Settings!$E$10))))</f>
        <v>Meets Expectations</v>
      </c>
      <c r="N11" s="5" t="str">
        <f>IF(L11&gt;=Settings!$F$7,"Yes","No")</f>
        <v>No</v>
      </c>
      <c r="O11" s="5"/>
    </row>
    <row r="12" spans="2:15" x14ac:dyDescent="0.3">
      <c r="B12" s="2" t="s">
        <v>56</v>
      </c>
      <c r="C12" s="2" t="s">
        <v>57</v>
      </c>
      <c r="D12" s="2" t="s">
        <v>43</v>
      </c>
      <c r="E12" s="2" t="s">
        <v>58</v>
      </c>
      <c r="F12" s="2" t="s">
        <v>36</v>
      </c>
      <c r="G12" s="2">
        <v>2</v>
      </c>
      <c r="H12" s="2">
        <v>3</v>
      </c>
      <c r="I12" s="2">
        <v>3</v>
      </c>
      <c r="J12" s="2">
        <v>2</v>
      </c>
      <c r="K12" s="2">
        <v>2</v>
      </c>
      <c r="L12" s="10">
        <f>ROUND(G12*Settings!$C$6+H12*Settings!$C$7+I12*Settings!$C$8+J12*Settings!$C$9+K12*Settings!$C$10,2)</f>
        <v>2.4500000000000002</v>
      </c>
      <c r="M12" s="2" t="str">
        <f>IF(L12&gt;=Settings!$F$6,Settings!$E$6,IF(L12&gt;=Settings!$F$7,Settings!$E$7,IF(L12&gt;=Settings!$F$8,Settings!$E$8,IF(L12&gt;=Settings!$F$9,Settings!$E$9,Settings!$E$10))))</f>
        <v>Needs Improvement</v>
      </c>
      <c r="N12" s="2" t="str">
        <f>IF(L12&gt;=Settings!$F$7,"Yes","No")</f>
        <v>No</v>
      </c>
      <c r="O12" s="2"/>
    </row>
    <row r="13" spans="2:15" x14ac:dyDescent="0.3">
      <c r="B13" s="5" t="s">
        <v>59</v>
      </c>
      <c r="C13" s="5" t="s">
        <v>60</v>
      </c>
      <c r="D13" s="5" t="s">
        <v>39</v>
      </c>
      <c r="E13" s="5" t="s">
        <v>61</v>
      </c>
      <c r="F13" s="5" t="s">
        <v>36</v>
      </c>
      <c r="G13" s="5">
        <v>4</v>
      </c>
      <c r="H13" s="5">
        <v>4</v>
      </c>
      <c r="I13" s="5">
        <v>5</v>
      </c>
      <c r="J13" s="5">
        <v>4</v>
      </c>
      <c r="K13" s="5">
        <v>4</v>
      </c>
      <c r="L13" s="11">
        <f>ROUND(G13*Settings!$C$6+H13*Settings!$C$7+I13*Settings!$C$8+J13*Settings!$C$9+K13*Settings!$C$10,2)</f>
        <v>4.2</v>
      </c>
      <c r="M13" s="5" t="str">
        <f>IF(L13&gt;=Settings!$F$6,Settings!$E$6,IF(L13&gt;=Settings!$F$7,Settings!$E$7,IF(L13&gt;=Settings!$F$8,Settings!$E$8,IF(L13&gt;=Settings!$F$9,Settings!$E$9,Settings!$E$10))))</f>
        <v>Exceeds Expectations</v>
      </c>
      <c r="N13" s="5" t="str">
        <f>IF(L13&gt;=Settings!$F$7,"Yes","No")</f>
        <v>Yes</v>
      </c>
      <c r="O13" s="5"/>
    </row>
    <row r="14" spans="2:15" x14ac:dyDescent="0.3">
      <c r="B14" s="2" t="s">
        <v>62</v>
      </c>
      <c r="C14" s="2" t="s">
        <v>63</v>
      </c>
      <c r="D14" s="2" t="s">
        <v>64</v>
      </c>
      <c r="E14" s="2" t="s">
        <v>65</v>
      </c>
      <c r="F14" s="2" t="s">
        <v>36</v>
      </c>
      <c r="G14" s="2">
        <v>3</v>
      </c>
      <c r="H14" s="2">
        <v>4</v>
      </c>
      <c r="I14" s="2">
        <v>3</v>
      </c>
      <c r="J14" s="2">
        <v>3</v>
      </c>
      <c r="K14" s="2">
        <v>3</v>
      </c>
      <c r="L14" s="10">
        <f>ROUND(G14*Settings!$C$6+H14*Settings!$C$7+I14*Settings!$C$8+J14*Settings!$C$9+K14*Settings!$C$10,2)</f>
        <v>3.25</v>
      </c>
      <c r="M14" s="2" t="str">
        <f>IF(L14&gt;=Settings!$F$6,Settings!$E$6,IF(L14&gt;=Settings!$F$7,Settings!$E$7,IF(L14&gt;=Settings!$F$8,Settings!$E$8,IF(L14&gt;=Settings!$F$9,Settings!$E$9,Settings!$E$10))))</f>
        <v>Meets Expectations</v>
      </c>
      <c r="N14" s="2" t="str">
        <f>IF(L14&gt;=Settings!$F$7,"Yes","No")</f>
        <v>No</v>
      </c>
      <c r="O14" s="2"/>
    </row>
    <row r="15" spans="2:15" x14ac:dyDescent="0.3">
      <c r="B15" s="5" t="s">
        <v>66</v>
      </c>
      <c r="C15" s="5" t="s">
        <v>67</v>
      </c>
      <c r="D15" s="5" t="s">
        <v>54</v>
      </c>
      <c r="E15" s="5" t="s">
        <v>68</v>
      </c>
      <c r="F15" s="5" t="s">
        <v>36</v>
      </c>
      <c r="G15" s="5">
        <v>5</v>
      </c>
      <c r="H15" s="5">
        <v>4</v>
      </c>
      <c r="I15" s="5">
        <v>4</v>
      </c>
      <c r="J15" s="5">
        <v>5</v>
      </c>
      <c r="K15" s="5">
        <v>4</v>
      </c>
      <c r="L15" s="11">
        <f>ROUND(G15*Settings!$C$6+H15*Settings!$C$7+I15*Settings!$C$8+J15*Settings!$C$9+K15*Settings!$C$10,2)</f>
        <v>4.4000000000000004</v>
      </c>
      <c r="M15" s="5" t="str">
        <f>IF(L15&gt;=Settings!$F$6,Settings!$E$6,IF(L15&gt;=Settings!$F$7,Settings!$E$7,IF(L15&gt;=Settings!$F$8,Settings!$E$8,IF(L15&gt;=Settings!$F$9,Settings!$E$9,Settings!$E$10))))</f>
        <v>Exceeds Expectations</v>
      </c>
      <c r="N15" s="5" t="str">
        <f>IF(L15&gt;=Settings!$F$7,"Yes","No")</f>
        <v>Yes</v>
      </c>
      <c r="O15" s="5"/>
    </row>
    <row r="16" spans="2:15" x14ac:dyDescent="0.3">
      <c r="B16" s="2" t="s">
        <v>69</v>
      </c>
      <c r="C16" s="2" t="s">
        <v>70</v>
      </c>
      <c r="D16" s="2" t="s">
        <v>64</v>
      </c>
      <c r="E16" s="2" t="s">
        <v>71</v>
      </c>
      <c r="F16" s="2" t="s">
        <v>36</v>
      </c>
      <c r="G16" s="2">
        <v>3</v>
      </c>
      <c r="H16" s="2">
        <v>2</v>
      </c>
      <c r="I16" s="2">
        <v>2</v>
      </c>
      <c r="J16" s="2">
        <v>3</v>
      </c>
      <c r="K16" s="2">
        <v>2</v>
      </c>
      <c r="L16" s="10">
        <f>ROUND(G16*Settings!$C$6+H16*Settings!$C$7+I16*Settings!$C$8+J16*Settings!$C$9+K16*Settings!$C$10,2)</f>
        <v>2.4</v>
      </c>
      <c r="M16" s="2" t="str">
        <f>IF(L16&gt;=Settings!$F$6,Settings!$E$6,IF(L16&gt;=Settings!$F$7,Settings!$E$7,IF(L16&gt;=Settings!$F$8,Settings!$E$8,IF(L16&gt;=Settings!$F$9,Settings!$E$9,Settings!$E$10))))</f>
        <v>Needs Improvement</v>
      </c>
      <c r="N16" s="2" t="str">
        <f>IF(L16&gt;=Settings!$F$7,"Yes","No")</f>
        <v>No</v>
      </c>
      <c r="O16" s="2"/>
    </row>
    <row r="17" spans="2:15" x14ac:dyDescent="0.3">
      <c r="B17" s="5" t="s">
        <v>72</v>
      </c>
      <c r="C17" s="5" t="s">
        <v>73</v>
      </c>
      <c r="D17" s="5" t="s">
        <v>47</v>
      </c>
      <c r="E17" s="5" t="s">
        <v>74</v>
      </c>
      <c r="F17" s="5" t="s">
        <v>36</v>
      </c>
      <c r="G17" s="5">
        <v>4</v>
      </c>
      <c r="H17" s="5">
        <v>5</v>
      </c>
      <c r="I17" s="5">
        <v>5</v>
      </c>
      <c r="J17" s="5">
        <v>4</v>
      </c>
      <c r="K17" s="5">
        <v>4</v>
      </c>
      <c r="L17" s="11">
        <f>ROUND(G17*Settings!$C$6+H17*Settings!$C$7+I17*Settings!$C$8+J17*Settings!$C$9+K17*Settings!$C$10,2)</f>
        <v>4.45</v>
      </c>
      <c r="M17" s="5" t="str">
        <f>IF(L17&gt;=Settings!$F$6,Settings!$E$6,IF(L17&gt;=Settings!$F$7,Settings!$E$7,IF(L17&gt;=Settings!$F$8,Settings!$E$8,IF(L17&gt;=Settings!$F$9,Settings!$E$9,Settings!$E$10))))</f>
        <v>Exceeds Expectations</v>
      </c>
      <c r="N17" s="5" t="str">
        <f>IF(L17&gt;=Settings!$F$7,"Yes","No")</f>
        <v>Yes</v>
      </c>
      <c r="O17" s="5"/>
    </row>
  </sheetData>
  <mergeCells count="2">
    <mergeCell ref="B2:O2"/>
    <mergeCell ref="B3:O3"/>
  </mergeCells>
  <conditionalFormatting sqref="L6:L17">
    <cfRule type="cellIs" dxfId="5" priority="6" operator="lessThan">
      <formula>3</formula>
    </cfRule>
  </conditionalFormatting>
  <conditionalFormatting sqref="M6:M17">
    <cfRule type="cellIs" dxfId="4" priority="2" operator="equal">
      <formula>"Outstanding"</formula>
    </cfRule>
    <cfRule type="cellIs" dxfId="3" priority="3" operator="equal">
      <formula>"Exceeds Expectations"</formula>
    </cfRule>
    <cfRule type="cellIs" dxfId="2" priority="4" operator="equal">
      <formula>"Needs Improvement"</formula>
    </cfRule>
    <cfRule type="cellIs" dxfId="1" priority="5" operator="equal">
      <formula>"Unsatisfactory"</formula>
    </cfRule>
  </conditionalFormatting>
  <dataValidations count="1">
    <dataValidation type="whole" allowBlank="1" showErrorMessage="1" errorTitle="Invalid score" error="Enter a whole number between 1 and 5." sqref="G6:K37" xr:uid="{00000000-0002-0000-0100-000000000000}">
      <formula1>1</formula1>
      <formula2>5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F11"/>
  <sheetViews>
    <sheetView showGridLines="0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6640625" defaultRowHeight="14.4" x14ac:dyDescent="0.3"/>
  <cols>
    <col min="1" max="1" width="3" customWidth="1"/>
    <col min="2" max="2" width="30" customWidth="1"/>
    <col min="3" max="3" width="12" customWidth="1"/>
    <col min="4" max="4" width="3" customWidth="1"/>
    <col min="5" max="5" width="24" customWidth="1"/>
    <col min="6" max="6" width="12" customWidth="1"/>
  </cols>
  <sheetData>
    <row r="2" spans="2:6" ht="24" customHeight="1" x14ac:dyDescent="0.3">
      <c r="B2" s="44" t="s">
        <v>0</v>
      </c>
      <c r="C2" s="44"/>
      <c r="D2" s="44"/>
      <c r="E2" s="44"/>
    </row>
    <row r="3" spans="2:6" ht="15.75" customHeight="1" x14ac:dyDescent="0.3">
      <c r="B3" s="45" t="s">
        <v>1</v>
      </c>
      <c r="C3" s="45"/>
      <c r="D3" s="45"/>
      <c r="E3" s="45"/>
    </row>
    <row r="5" spans="2:6" ht="27.75" customHeight="1" x14ac:dyDescent="0.3">
      <c r="B5" s="1" t="s">
        <v>2</v>
      </c>
      <c r="C5" s="1" t="s">
        <v>3</v>
      </c>
      <c r="D5" s="1"/>
      <c r="E5" s="1" t="s">
        <v>4</v>
      </c>
      <c r="F5" s="1" t="s">
        <v>5</v>
      </c>
    </row>
    <row r="6" spans="2:6" x14ac:dyDescent="0.3">
      <c r="B6" s="2" t="s">
        <v>6</v>
      </c>
      <c r="C6" s="3">
        <v>0.25</v>
      </c>
      <c r="E6" s="2" t="s">
        <v>7</v>
      </c>
      <c r="F6" s="4">
        <v>4.5</v>
      </c>
    </row>
    <row r="7" spans="2:6" x14ac:dyDescent="0.3">
      <c r="B7" s="5" t="s">
        <v>8</v>
      </c>
      <c r="C7" s="6">
        <v>0.25</v>
      </c>
      <c r="E7" s="5" t="s">
        <v>9</v>
      </c>
      <c r="F7" s="7">
        <v>3.75</v>
      </c>
    </row>
    <row r="8" spans="2:6" x14ac:dyDescent="0.3">
      <c r="B8" s="2" t="s">
        <v>10</v>
      </c>
      <c r="C8" s="3">
        <v>0.2</v>
      </c>
      <c r="E8" s="2" t="s">
        <v>11</v>
      </c>
      <c r="F8" s="4">
        <v>3</v>
      </c>
    </row>
    <row r="9" spans="2:6" x14ac:dyDescent="0.3">
      <c r="B9" s="5" t="s">
        <v>12</v>
      </c>
      <c r="C9" s="6">
        <v>0.15</v>
      </c>
      <c r="E9" s="5" t="s">
        <v>13</v>
      </c>
      <c r="F9" s="7">
        <v>2</v>
      </c>
    </row>
    <row r="10" spans="2:6" x14ac:dyDescent="0.3">
      <c r="B10" s="2" t="s">
        <v>14</v>
      </c>
      <c r="C10" s="3">
        <v>0.15</v>
      </c>
      <c r="E10" s="2" t="s">
        <v>15</v>
      </c>
      <c r="F10" s="4">
        <v>0</v>
      </c>
    </row>
    <row r="11" spans="2:6" x14ac:dyDescent="0.3">
      <c r="B11" s="8" t="s">
        <v>16</v>
      </c>
      <c r="C11" s="9">
        <f>SUM(C6:C10)</f>
        <v>1</v>
      </c>
    </row>
  </sheetData>
  <mergeCells count="2">
    <mergeCell ref="B2:E2"/>
    <mergeCell ref="B3:E3"/>
  </mergeCells>
  <conditionalFormatting sqref="C11">
    <cfRule type="cellIs" dxfId="0" priority="2" operator="notEqual">
      <formula>1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D967AB-CCD2-47D0-8809-C21F6A49966D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46" customWidth="1"/>
    <col min="3" max="3" width="45.6640625" style="46" customWidth="1"/>
    <col min="4" max="4" width="65.6640625" style="46" customWidth="1"/>
    <col min="5" max="5" width="80.6640625" style="46" customWidth="1"/>
    <col min="6" max="6" width="3" style="46" customWidth="1"/>
    <col min="7" max="16384" width="8.88671875" style="46"/>
  </cols>
  <sheetData>
    <row r="1" spans="2:5" ht="8.1" customHeight="1" x14ac:dyDescent="0.3"/>
    <row r="2" spans="2:5" ht="33.9" customHeight="1" x14ac:dyDescent="0.3">
      <c r="B2" s="47" t="s">
        <v>94</v>
      </c>
      <c r="C2" s="47"/>
      <c r="D2" s="47"/>
      <c r="E2" s="47"/>
    </row>
    <row r="3" spans="2:5" ht="18" customHeight="1" x14ac:dyDescent="0.3">
      <c r="B3" s="48" t="s">
        <v>95</v>
      </c>
      <c r="C3" s="48"/>
      <c r="D3" s="48"/>
      <c r="E3" s="48"/>
    </row>
    <row r="4" spans="2:5" ht="6" customHeight="1" x14ac:dyDescent="0.3"/>
    <row r="5" spans="2:5" ht="20.100000000000001" customHeight="1" x14ac:dyDescent="0.3">
      <c r="B5" s="49" t="s">
        <v>96</v>
      </c>
      <c r="C5" s="50"/>
      <c r="D5" s="51" t="s">
        <v>97</v>
      </c>
      <c r="E5" s="51" t="s">
        <v>98</v>
      </c>
    </row>
    <row r="6" spans="2:5" ht="20.100000000000001" customHeight="1" x14ac:dyDescent="0.3">
      <c r="B6" s="52" t="s">
        <v>99</v>
      </c>
      <c r="C6" s="53"/>
      <c r="D6" s="54" t="s">
        <v>100</v>
      </c>
      <c r="E6" s="55" t="s">
        <v>101</v>
      </c>
    </row>
    <row r="7" spans="2:5" ht="20.100000000000001" customHeight="1" x14ac:dyDescent="0.3">
      <c r="B7" s="56" t="s">
        <v>102</v>
      </c>
      <c r="C7" s="57"/>
      <c r="D7" s="58" t="s">
        <v>103</v>
      </c>
      <c r="E7" s="59" t="s">
        <v>104</v>
      </c>
    </row>
    <row r="8" spans="2:5" ht="20.100000000000001" customHeight="1" x14ac:dyDescent="0.3">
      <c r="B8" s="60" t="s">
        <v>105</v>
      </c>
      <c r="C8" s="61"/>
      <c r="D8" s="54" t="s">
        <v>106</v>
      </c>
      <c r="E8" s="55" t="s">
        <v>107</v>
      </c>
    </row>
    <row r="9" spans="2:5" ht="6" customHeight="1" x14ac:dyDescent="0.3"/>
    <row r="10" spans="2:5" ht="20.100000000000001" customHeight="1" x14ac:dyDescent="0.3">
      <c r="B10" s="62" t="s">
        <v>108</v>
      </c>
      <c r="C10" s="51" t="s">
        <v>109</v>
      </c>
      <c r="D10" s="51" t="s">
        <v>110</v>
      </c>
      <c r="E10" s="51" t="s">
        <v>111</v>
      </c>
    </row>
    <row r="11" spans="2:5" ht="20.100000000000001" customHeight="1" x14ac:dyDescent="0.3">
      <c r="B11" s="63">
        <v>1</v>
      </c>
      <c r="C11" s="58" t="s">
        <v>112</v>
      </c>
      <c r="D11" s="58" t="s">
        <v>113</v>
      </c>
      <c r="E11" s="59" t="s">
        <v>114</v>
      </c>
    </row>
    <row r="12" spans="2:5" ht="20.100000000000001" customHeight="1" x14ac:dyDescent="0.3">
      <c r="B12" s="64">
        <v>2</v>
      </c>
      <c r="C12" s="54" t="s">
        <v>115</v>
      </c>
      <c r="D12" s="54" t="s">
        <v>116</v>
      </c>
      <c r="E12" s="55" t="s">
        <v>117</v>
      </c>
    </row>
    <row r="13" spans="2:5" ht="20.100000000000001" customHeight="1" x14ac:dyDescent="0.3">
      <c r="B13" s="63">
        <v>3</v>
      </c>
      <c r="C13" s="58" t="s">
        <v>118</v>
      </c>
      <c r="D13" s="58" t="s">
        <v>119</v>
      </c>
      <c r="E13" s="59" t="s">
        <v>120</v>
      </c>
    </row>
    <row r="14" spans="2:5" ht="20.100000000000001" customHeight="1" x14ac:dyDescent="0.3">
      <c r="B14" s="64">
        <v>4</v>
      </c>
      <c r="C14" s="54" t="s">
        <v>121</v>
      </c>
      <c r="D14" s="54" t="s">
        <v>122</v>
      </c>
      <c r="E14" s="55" t="s">
        <v>123</v>
      </c>
    </row>
    <row r="15" spans="2:5" ht="20.100000000000001" customHeight="1" x14ac:dyDescent="0.3">
      <c r="B15" s="63">
        <v>5</v>
      </c>
      <c r="C15" s="58" t="s">
        <v>124</v>
      </c>
      <c r="D15" s="58" t="s">
        <v>125</v>
      </c>
      <c r="E15" s="59" t="s">
        <v>126</v>
      </c>
    </row>
    <row r="16" spans="2:5" ht="20.100000000000001" customHeight="1" x14ac:dyDescent="0.3">
      <c r="B16" s="64">
        <v>6</v>
      </c>
      <c r="C16" s="54" t="s">
        <v>127</v>
      </c>
      <c r="D16" s="54" t="s">
        <v>128</v>
      </c>
      <c r="E16" s="55" t="s">
        <v>129</v>
      </c>
    </row>
    <row r="17" spans="2:5" ht="20.100000000000001" customHeight="1" x14ac:dyDescent="0.3">
      <c r="B17" s="63">
        <v>7</v>
      </c>
      <c r="C17" s="58" t="s">
        <v>130</v>
      </c>
      <c r="D17" s="58" t="s">
        <v>131</v>
      </c>
      <c r="E17" s="59" t="s">
        <v>132</v>
      </c>
    </row>
    <row r="18" spans="2:5" ht="20.100000000000001" customHeight="1" x14ac:dyDescent="0.3">
      <c r="B18" s="64">
        <v>8</v>
      </c>
      <c r="C18" s="54" t="s">
        <v>133</v>
      </c>
      <c r="D18" s="54" t="s">
        <v>134</v>
      </c>
      <c r="E18" s="55" t="s">
        <v>135</v>
      </c>
    </row>
    <row r="19" spans="2:5" ht="20.100000000000001" customHeight="1" x14ac:dyDescent="0.3">
      <c r="B19" s="63">
        <v>9</v>
      </c>
      <c r="C19" s="58" t="s">
        <v>136</v>
      </c>
      <c r="D19" s="58" t="s">
        <v>137</v>
      </c>
      <c r="E19" s="59" t="s">
        <v>138</v>
      </c>
    </row>
    <row r="20" spans="2:5" ht="20.100000000000001" customHeight="1" x14ac:dyDescent="0.3">
      <c r="B20" s="64">
        <v>10</v>
      </c>
      <c r="C20" s="54" t="s">
        <v>139</v>
      </c>
      <c r="D20" s="54" t="s">
        <v>140</v>
      </c>
      <c r="E20" s="55" t="s">
        <v>141</v>
      </c>
    </row>
    <row r="21" spans="2:5" ht="20.100000000000001" customHeight="1" x14ac:dyDescent="0.3">
      <c r="B21" s="63">
        <v>11</v>
      </c>
      <c r="C21" s="58" t="s">
        <v>142</v>
      </c>
      <c r="D21" s="58" t="s">
        <v>143</v>
      </c>
      <c r="E21" s="59" t="s">
        <v>144</v>
      </c>
    </row>
    <row r="22" spans="2:5" ht="20.100000000000001" customHeight="1" x14ac:dyDescent="0.3">
      <c r="B22" s="64">
        <v>12</v>
      </c>
      <c r="C22" s="54" t="s">
        <v>145</v>
      </c>
      <c r="D22" s="54" t="s">
        <v>146</v>
      </c>
      <c r="E22" s="55" t="s">
        <v>147</v>
      </c>
    </row>
    <row r="23" spans="2:5" ht="20.100000000000001" customHeight="1" x14ac:dyDescent="0.3">
      <c r="B23" s="63">
        <v>13</v>
      </c>
      <c r="C23" s="58" t="s">
        <v>148</v>
      </c>
      <c r="D23" s="58" t="s">
        <v>149</v>
      </c>
      <c r="E23" s="59" t="s">
        <v>150</v>
      </c>
    </row>
    <row r="24" spans="2:5" ht="20.100000000000001" customHeight="1" x14ac:dyDescent="0.3">
      <c r="B24" s="64">
        <v>14</v>
      </c>
      <c r="C24" s="54" t="s">
        <v>151</v>
      </c>
      <c r="D24" s="54" t="s">
        <v>152</v>
      </c>
      <c r="E24" s="55" t="s">
        <v>153</v>
      </c>
    </row>
    <row r="25" spans="2:5" ht="20.100000000000001" customHeight="1" x14ac:dyDescent="0.3">
      <c r="B25" s="63">
        <v>15</v>
      </c>
      <c r="C25" s="58" t="s">
        <v>154</v>
      </c>
      <c r="D25" s="58" t="s">
        <v>155</v>
      </c>
      <c r="E25" s="59" t="s">
        <v>156</v>
      </c>
    </row>
    <row r="26" spans="2:5" ht="20.100000000000001" customHeight="1" x14ac:dyDescent="0.3">
      <c r="B26" s="64">
        <v>16</v>
      </c>
      <c r="C26" s="54" t="s">
        <v>157</v>
      </c>
      <c r="D26" s="54" t="s">
        <v>158</v>
      </c>
      <c r="E26" s="55" t="s">
        <v>159</v>
      </c>
    </row>
    <row r="27" spans="2:5" ht="20.100000000000001" customHeight="1" x14ac:dyDescent="0.3">
      <c r="B27" s="63">
        <v>17</v>
      </c>
      <c r="C27" s="58" t="s">
        <v>160</v>
      </c>
      <c r="D27" s="58" t="s">
        <v>161</v>
      </c>
      <c r="E27" s="59" t="s">
        <v>162</v>
      </c>
    </row>
    <row r="28" spans="2:5" ht="20.100000000000001" customHeight="1" x14ac:dyDescent="0.3">
      <c r="B28" s="64">
        <v>18</v>
      </c>
      <c r="C28" s="54" t="s">
        <v>163</v>
      </c>
      <c r="D28" s="54" t="s">
        <v>164</v>
      </c>
      <c r="E28" s="55" t="s">
        <v>165</v>
      </c>
    </row>
    <row r="29" spans="2:5" ht="20.100000000000001" customHeight="1" x14ac:dyDescent="0.3">
      <c r="B29" s="63">
        <v>19</v>
      </c>
      <c r="C29" s="58" t="s">
        <v>166</v>
      </c>
      <c r="D29" s="58" t="s">
        <v>167</v>
      </c>
      <c r="E29" s="59" t="s">
        <v>168</v>
      </c>
    </row>
    <row r="30" spans="2:5" ht="20.100000000000001" customHeight="1" x14ac:dyDescent="0.3">
      <c r="B30" s="64">
        <v>20</v>
      </c>
      <c r="C30" s="54" t="s">
        <v>169</v>
      </c>
      <c r="D30" s="54" t="s">
        <v>170</v>
      </c>
      <c r="E30" s="55" t="s">
        <v>171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AD00BCD8-7A41-4E22-8C16-9705102FAAAE}"/>
    <hyperlink ref="E7" r:id="rId2" tooltip="Browse all template categories" xr:uid="{D4B5D679-4801-4154-904B-B95A62872C2C}"/>
    <hyperlink ref="E8" r:id="rId3" tooltip="Email Excel Gurukul Online for custom templates" xr:uid="{96F99BD1-CD5D-4C37-AB21-8F469477C1C5}"/>
    <hyperlink ref="E11" r:id="rId4" tooltip="Browse 📊  Project Management templates on Excel Gurukul Online" xr:uid="{3CD8D319-1EC9-4DF8-807E-6A5CB77CE692}"/>
    <hyperlink ref="E12" r:id="rId5" tooltip="Browse 📉  Charts, Dashboards &amp; Analytics templates on Excel Gurukul Online" xr:uid="{B9991327-2EEA-471A-9AA9-31800B3A8C2A}"/>
    <hyperlink ref="E13" r:id="rId6" tooltip="Browse 💻  Technology &amp; IT templates on Excel Gurukul Online" xr:uid="{AE8015C3-D4E1-4E30-BE6E-C137292DAE8D}"/>
    <hyperlink ref="E14" r:id="rId7" tooltip="Browse 🏛️  Corporate Governance templates on Excel Gurukul Online" xr:uid="{A1E62A3A-74E1-49B2-8187-A49975E6823A}"/>
    <hyperlink ref="E15" r:id="rId8" tooltip="Browse 📈  Sales &amp; Marketing templates on Excel Gurukul Online" xr:uid="{95DF7C5E-AA0B-449C-A78B-340893EAE2FE}"/>
    <hyperlink ref="E16" r:id="rId9" xr:uid="{A6BEC705-6DB1-4396-911C-89E134C96FB9}"/>
    <hyperlink ref="E17" r:id="rId10" xr:uid="{F8D1333A-82EA-4AFC-91C2-F3DC2D437520}"/>
    <hyperlink ref="E18" r:id="rId11" tooltip="Browse 💼  Business &amp; Operations templates on Excel Gurukul Online" xr:uid="{B2196231-4054-4910-A938-6B43AE8480CB}"/>
    <hyperlink ref="E19" r:id="rId12" tooltip="Browse ⚖️  Legal &amp; Compliance templates on Excel Gurukul Online" xr:uid="{48EECB7F-CF06-4AE3-B90E-444A6ADBE4DF}"/>
    <hyperlink ref="E20" r:id="rId13" xr:uid="{56643368-7B3C-4C9C-AE42-F694658EC11A}"/>
    <hyperlink ref="E22" r:id="rId14" xr:uid="{B2D02690-142E-4EC4-9BE4-C2F6617CBAFD}"/>
    <hyperlink ref="E23" r:id="rId15" xr:uid="{63342C8F-11D0-4365-AACF-645D273C7E39}"/>
    <hyperlink ref="E24" r:id="rId16" xr:uid="{F11A8104-BB12-4B76-B7B3-443B003B5925}"/>
    <hyperlink ref="E25" r:id="rId17" xr:uid="{FD1EB227-ADB9-4E7B-AFD9-171F70BA3552}"/>
    <hyperlink ref="E26" r:id="rId18" tooltip="Browse 🏨  Hospitality &amp; Tourism templates on Excel Gurukul Online" xr:uid="{EEB06437-90EE-4722-8B60-CB3DB77C02CB}"/>
    <hyperlink ref="E27" r:id="rId19" tooltip="Browse 📦  Inventory &amp; Logistics templates on Excel Gurukul Online" xr:uid="{634E8464-A83E-4CC4-A031-DF510658E21F}"/>
    <hyperlink ref="E28" r:id="rId20" xr:uid="{21FD9A69-0061-429A-9EA5-5C8412E504E4}"/>
    <hyperlink ref="E29" r:id="rId21" xr:uid="{99F2CA6A-7D08-4AEE-928B-1464E02E1CCE}"/>
    <hyperlink ref="E30" r:id="rId22" xr:uid="{01818455-F90C-47D2-8B65-1A04A5C041F8}"/>
    <hyperlink ref="E21" r:id="rId23" xr:uid="{B7A3F661-73C5-4C6B-8A4D-141253D86723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Dashboard</vt:lpstr>
      <vt:lpstr>Appraisal Tracker</vt:lpstr>
      <vt:lpstr>Settings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1</cp:revision>
  <dcterms:created xsi:type="dcterms:W3CDTF">2026-06-12T19:12:13Z</dcterms:created>
  <dcterms:modified xsi:type="dcterms:W3CDTF">2026-06-12T19:31:17Z</dcterms:modified>
  <dc:language>en-US</dc:language>
</cp:coreProperties>
</file>